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4020"/>
  </bookViews>
  <sheets>
    <sheet name="Calculadora IRPF" sheetId="2" r:id="rId1"/>
    <sheet name="Calculadora" sheetId="1" state="hidden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B4" i="1" l="1"/>
  <c r="G168" i="1" l="1"/>
  <c r="C166" i="1"/>
  <c r="C165" i="1"/>
  <c r="C164" i="1"/>
  <c r="C163" i="1"/>
  <c r="C162" i="1"/>
  <c r="C161" i="1"/>
  <c r="C160" i="1"/>
  <c r="C159" i="1"/>
  <c r="C158" i="1"/>
  <c r="G151" i="1"/>
  <c r="C149" i="1"/>
  <c r="C148" i="1"/>
  <c r="C147" i="1"/>
  <c r="G141" i="1"/>
  <c r="C139" i="1"/>
  <c r="C138" i="1"/>
  <c r="C137" i="1"/>
  <c r="C136" i="1"/>
  <c r="C135" i="1"/>
  <c r="G127" i="1"/>
  <c r="C125" i="1"/>
  <c r="C124" i="1"/>
  <c r="C123" i="1"/>
  <c r="C122" i="1"/>
  <c r="C121" i="1"/>
  <c r="G115" i="1"/>
  <c r="C113" i="1"/>
  <c r="C112" i="1"/>
  <c r="C111" i="1"/>
  <c r="G103" i="1"/>
  <c r="C101" i="1"/>
  <c r="C100" i="1"/>
  <c r="C99" i="1"/>
  <c r="G93" i="1"/>
  <c r="C91" i="1"/>
  <c r="C90" i="1"/>
  <c r="C89" i="1"/>
  <c r="C88" i="1"/>
  <c r="C87" i="1"/>
  <c r="C86" i="1"/>
  <c r="G80" i="1"/>
  <c r="C78" i="1"/>
  <c r="C77" i="1"/>
  <c r="C76" i="1"/>
  <c r="C75" i="1"/>
  <c r="C74" i="1"/>
  <c r="C73" i="1"/>
  <c r="C72" i="1"/>
  <c r="C64" i="1"/>
  <c r="C63" i="1" l="1"/>
  <c r="G66" i="1"/>
  <c r="C62" i="1"/>
  <c r="C61" i="1"/>
  <c r="C60" i="1"/>
  <c r="G54" i="1"/>
  <c r="C52" i="1"/>
  <c r="C51" i="1"/>
  <c r="C50" i="1"/>
  <c r="C49" i="1"/>
  <c r="C48" i="1"/>
  <c r="G43" i="1"/>
  <c r="C41" i="1"/>
  <c r="C40" i="1"/>
  <c r="C39" i="1"/>
  <c r="G35" i="1"/>
  <c r="G25" i="1" l="1"/>
  <c r="C23" i="1" l="1"/>
  <c r="C22" i="1"/>
  <c r="C21" i="1"/>
  <c r="C20" i="1"/>
  <c r="C19" i="1"/>
  <c r="C18" i="1"/>
  <c r="B5" i="1" l="1"/>
  <c r="B6" i="1" l="1"/>
  <c r="G14" i="1" s="1"/>
  <c r="B7" i="1" s="1"/>
  <c r="B8" i="1" s="1"/>
  <c r="D61" i="1" s="1"/>
  <c r="D147" i="1" l="1"/>
  <c r="F147" i="1" s="1"/>
  <c r="D99" i="1"/>
  <c r="F99" i="1" s="1"/>
  <c r="D48" i="1"/>
  <c r="F48" i="1" s="1"/>
  <c r="D135" i="1"/>
  <c r="D86" i="1"/>
  <c r="F86" i="1" s="1"/>
  <c r="D39" i="1"/>
  <c r="F39" i="1" s="1"/>
  <c r="D121" i="1"/>
  <c r="D72" i="1"/>
  <c r="F72" i="1" s="1"/>
  <c r="D31" i="1"/>
  <c r="F31" i="1" s="1"/>
  <c r="D158" i="1"/>
  <c r="F158" i="1" s="1"/>
  <c r="D111" i="1"/>
  <c r="D60" i="1"/>
  <c r="F60" i="1" s="1"/>
  <c r="D165" i="1"/>
  <c r="F165" i="1" s="1"/>
  <c r="D161" i="1"/>
  <c r="F161" i="1" s="1"/>
  <c r="D148" i="1"/>
  <c r="F148" i="1" s="1"/>
  <c r="F135" i="1"/>
  <c r="D136" i="1"/>
  <c r="F136" i="1" s="1"/>
  <c r="D125" i="1"/>
  <c r="F125" i="1" s="1"/>
  <c r="D114" i="1"/>
  <c r="F114" i="1" s="1"/>
  <c r="D90" i="1"/>
  <c r="F90" i="1" s="1"/>
  <c r="D101" i="1"/>
  <c r="F101" i="1" s="1"/>
  <c r="D166" i="1"/>
  <c r="F166" i="1" s="1"/>
  <c r="F111" i="1"/>
  <c r="D100" i="1"/>
  <c r="F100" i="1" s="1"/>
  <c r="D164" i="1"/>
  <c r="F164" i="1" s="1"/>
  <c r="D160" i="1"/>
  <c r="F160" i="1" s="1"/>
  <c r="D150" i="1"/>
  <c r="F150" i="1" s="1"/>
  <c r="D139" i="1"/>
  <c r="F139" i="1" s="1"/>
  <c r="D140" i="1"/>
  <c r="F140" i="1" s="1"/>
  <c r="D124" i="1"/>
  <c r="F124" i="1" s="1"/>
  <c r="F121" i="1"/>
  <c r="D113" i="1"/>
  <c r="F113" i="1" s="1"/>
  <c r="D102" i="1"/>
  <c r="F102" i="1" s="1"/>
  <c r="D167" i="1"/>
  <c r="F167" i="1" s="1"/>
  <c r="D163" i="1"/>
  <c r="F163" i="1" s="1"/>
  <c r="D159" i="1"/>
  <c r="F159" i="1" s="1"/>
  <c r="D149" i="1"/>
  <c r="F149" i="1" s="1"/>
  <c r="D138" i="1"/>
  <c r="F138" i="1" s="1"/>
  <c r="D126" i="1"/>
  <c r="F126" i="1" s="1"/>
  <c r="D123" i="1"/>
  <c r="F123" i="1" s="1"/>
  <c r="D112" i="1"/>
  <c r="F112" i="1" s="1"/>
  <c r="D92" i="1"/>
  <c r="F92" i="1" s="1"/>
  <c r="D162" i="1"/>
  <c r="F162" i="1" s="1"/>
  <c r="D137" i="1"/>
  <c r="F137" i="1" s="1"/>
  <c r="D122" i="1"/>
  <c r="F122" i="1" s="1"/>
  <c r="D91" i="1"/>
  <c r="F91" i="1" s="1"/>
  <c r="D87" i="1"/>
  <c r="F87" i="1" s="1"/>
  <c r="D89" i="1"/>
  <c r="F89" i="1" s="1"/>
  <c r="D88" i="1"/>
  <c r="F88" i="1" s="1"/>
  <c r="D79" i="1"/>
  <c r="F79" i="1" s="1"/>
  <c r="D75" i="1"/>
  <c r="F75" i="1" s="1"/>
  <c r="D73" i="1"/>
  <c r="F73" i="1" s="1"/>
  <c r="D74" i="1"/>
  <c r="F74" i="1" s="1"/>
  <c r="D77" i="1"/>
  <c r="F77" i="1" s="1"/>
  <c r="D78" i="1"/>
  <c r="F78" i="1" s="1"/>
  <c r="D76" i="1"/>
  <c r="F76" i="1" s="1"/>
  <c r="D64" i="1"/>
  <c r="F64" i="1" s="1"/>
  <c r="D62" i="1"/>
  <c r="F62" i="1" s="1"/>
  <c r="D63" i="1"/>
  <c r="F63" i="1" s="1"/>
  <c r="D34" i="1"/>
  <c r="F34" i="1" s="1"/>
  <c r="D65" i="1"/>
  <c r="F65" i="1" s="1"/>
  <c r="F61" i="1"/>
  <c r="D50" i="1"/>
  <c r="F50" i="1" s="1"/>
  <c r="D53" i="1"/>
  <c r="F53" i="1" s="1"/>
  <c r="D49" i="1"/>
  <c r="F49" i="1" s="1"/>
  <c r="D42" i="1"/>
  <c r="F42" i="1" s="1"/>
  <c r="D33" i="1"/>
  <c r="F33" i="1" s="1"/>
  <c r="D52" i="1"/>
  <c r="F52" i="1" s="1"/>
  <c r="D32" i="1"/>
  <c r="F32" i="1" s="1"/>
  <c r="D51" i="1"/>
  <c r="F51" i="1" s="1"/>
  <c r="D19" i="1"/>
  <c r="F19" i="1" s="1"/>
  <c r="D41" i="1"/>
  <c r="F41" i="1" s="1"/>
  <c r="D40" i="1"/>
  <c r="F40" i="1" s="1"/>
  <c r="D23" i="1"/>
  <c r="F23" i="1" s="1"/>
  <c r="D22" i="1"/>
  <c r="F22" i="1" s="1"/>
  <c r="D24" i="1"/>
  <c r="F24" i="1" s="1"/>
  <c r="D20" i="1"/>
  <c r="F20" i="1" s="1"/>
  <c r="D21" i="1"/>
  <c r="F21" i="1" s="1"/>
  <c r="D18" i="1"/>
  <c r="F18" i="1" s="1"/>
  <c r="F115" i="1" l="1"/>
  <c r="H115" i="1" s="1"/>
  <c r="F103" i="1"/>
  <c r="H103" i="1" s="1"/>
  <c r="F168" i="1"/>
  <c r="H168" i="1" s="1"/>
  <c r="F141" i="1"/>
  <c r="H141" i="1" s="1"/>
  <c r="F127" i="1"/>
  <c r="H127" i="1" s="1"/>
  <c r="F151" i="1"/>
  <c r="H151" i="1" s="1"/>
  <c r="F93" i="1"/>
  <c r="H93" i="1" s="1"/>
  <c r="F80" i="1"/>
  <c r="H80" i="1" s="1"/>
  <c r="F43" i="1"/>
  <c r="H43" i="1" s="1"/>
  <c r="F66" i="1"/>
  <c r="H66" i="1" s="1"/>
  <c r="F54" i="1"/>
  <c r="H54" i="1" s="1"/>
  <c r="F35" i="1"/>
  <c r="H35" i="1" s="1"/>
  <c r="F25" i="1"/>
  <c r="H25" i="1" s="1"/>
  <c r="H142" i="1" l="1"/>
  <c r="H143" i="1" s="1"/>
  <c r="B8" i="2" s="1"/>
  <c r="H128" i="1"/>
  <c r="H129" i="1" s="1"/>
  <c r="B10" i="2" s="1"/>
  <c r="H152" i="1"/>
  <c r="H153" i="1" s="1"/>
  <c r="B9" i="2" s="1"/>
  <c r="H104" i="1"/>
  <c r="H105" i="1" s="1"/>
  <c r="D5" i="2" s="1"/>
  <c r="H94" i="1"/>
  <c r="H95" i="1" s="1"/>
  <c r="D6" i="2" s="1"/>
  <c r="H169" i="1"/>
  <c r="H170" i="1" s="1"/>
  <c r="B7" i="2" s="1"/>
  <c r="H116" i="1"/>
  <c r="H117" i="1" s="1"/>
  <c r="D4" i="2" s="1"/>
  <c r="H81" i="1"/>
  <c r="H82" i="1" s="1"/>
  <c r="D7" i="2" s="1"/>
  <c r="H67" i="1"/>
  <c r="H68" i="1" s="1"/>
  <c r="B6" i="2" s="1"/>
  <c r="H44" i="1"/>
  <c r="H45" i="1" s="1"/>
  <c r="B4" i="2" s="1"/>
  <c r="H36" i="1"/>
  <c r="H37" i="1" s="1"/>
  <c r="H55" i="1"/>
  <c r="H56" i="1" s="1"/>
  <c r="B5" i="2" s="1"/>
  <c r="D10" i="2" l="1"/>
  <c r="D9" i="2"/>
  <c r="D8" i="2"/>
  <c r="B11" i="2"/>
</calcChain>
</file>

<file path=xl/sharedStrings.xml><?xml version="1.0" encoding="utf-8"?>
<sst xmlns="http://schemas.openxmlformats.org/spreadsheetml/2006/main" count="161" uniqueCount="46">
  <si>
    <t>Calculadora</t>
  </si>
  <si>
    <t>Sueldo bruto</t>
  </si>
  <si>
    <t>Aportación SS</t>
  </si>
  <si>
    <t>Rendimiento neto</t>
  </si>
  <si>
    <t>Reducción trabajo</t>
  </si>
  <si>
    <t>Base imponible</t>
  </si>
  <si>
    <t>Aportaciones a la Seguridad Social</t>
  </si>
  <si>
    <t>Si SB&lt;</t>
  </si>
  <si>
    <t>Si Sb&gt;</t>
  </si>
  <si>
    <t>Si SB</t>
  </si>
  <si>
    <t>Entre ambos</t>
  </si>
  <si>
    <t>Reducción del Trabajo</t>
  </si>
  <si>
    <t>Si RN&lt;</t>
  </si>
  <si>
    <t>Si RN&gt;</t>
  </si>
  <si>
    <t>Si entre ambas</t>
  </si>
  <si>
    <t>Base Liquidable (euros)</t>
  </si>
  <si>
    <t>Resto base liquidable</t>
  </si>
  <si>
    <t xml:space="preserve">Tipo estatal </t>
  </si>
  <si>
    <t>Cuota líquida</t>
  </si>
  <si>
    <t>en adelante</t>
  </si>
  <si>
    <t>Mínimo a escala</t>
  </si>
  <si>
    <t>Cuota a pagar</t>
  </si>
  <si>
    <t>Aragón, Castilla-La Mancha, Castilla y León y Baleares</t>
  </si>
  <si>
    <t>En adelante</t>
  </si>
  <si>
    <t>Madrid</t>
  </si>
  <si>
    <t>Cuota total</t>
  </si>
  <si>
    <t>Cataluña</t>
  </si>
  <si>
    <t>Andalucía</t>
  </si>
  <si>
    <t>Cantabria</t>
  </si>
  <si>
    <t>Asturias</t>
  </si>
  <si>
    <t>Canarias</t>
  </si>
  <si>
    <t>La Rioja</t>
  </si>
  <si>
    <t>Murcia</t>
  </si>
  <si>
    <t>Comunidad Valenciana</t>
  </si>
  <si>
    <t>Galicia</t>
  </si>
  <si>
    <t>Extremadura</t>
  </si>
  <si>
    <t>Aragón</t>
  </si>
  <si>
    <t>Castilla-La Mancha</t>
  </si>
  <si>
    <t>Castilla y León</t>
  </si>
  <si>
    <t>Baleares</t>
  </si>
  <si>
    <t>Cuánto pagará por IRPF en 2014</t>
  </si>
  <si>
    <t>La carga fiscal corresponde a un contribuyente soltero y sin hijos. Las tarifas para Madrid, Galicia, Cantabria y Extremadura incorporan los cambios anunciados por sus respectivos Gobiernos para 2014.</t>
  </si>
  <si>
    <t>Jaume Viñas / Cinco Días</t>
  </si>
  <si>
    <r>
      <rPr>
        <sz val="14"/>
        <color rgb="FFFF0000"/>
        <rFont val="Calibri"/>
        <family val="2"/>
        <scheme val="minor"/>
      </rPr>
      <t>Indique su sueldo bruto anual</t>
    </r>
    <r>
      <rPr>
        <sz val="14"/>
        <color theme="1"/>
        <rFont val="Calibri"/>
        <family val="2"/>
        <scheme val="minor"/>
      </rPr>
      <t xml:space="preserve"> </t>
    </r>
  </si>
  <si>
    <t xml:space="preserve">Cuota estatal </t>
  </si>
  <si>
    <t>Cuota total con resultado negativo =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</si>
</sst>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&quot;€&quot;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2" borderId="0" xfId="0" applyFill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/>
    <xf numFmtId="2" fontId="2" fillId="3" borderId="0" xfId="0" applyNumberFormat="1" applyFont="1" applyFill="1"/>
    <xf numFmtId="0" fontId="4" fillId="0" borderId="0" xfId="0" applyFont="1"/>
    <xf numFmtId="2" fontId="5" fillId="3" borderId="0" xfId="0" applyNumberFormat="1" applyFont="1" applyFill="1"/>
    <xf numFmtId="2" fontId="0" fillId="3" borderId="0" xfId="0" applyNumberFormat="1" applyFill="1"/>
    <xf numFmtId="2" fontId="6" fillId="3" borderId="0" xfId="0" applyNumberFormat="1" applyFont="1" applyFill="1"/>
    <xf numFmtId="2" fontId="3" fillId="3" borderId="0" xfId="0" applyNumberFormat="1" applyFont="1" applyFill="1"/>
    <xf numFmtId="2" fontId="2" fillId="3" borderId="1" xfId="0" applyNumberFormat="1" applyFont="1" applyFill="1" applyBorder="1"/>
    <xf numFmtId="0" fontId="7" fillId="0" borderId="0" xfId="0" applyFont="1"/>
    <xf numFmtId="2" fontId="0" fillId="0" borderId="0" xfId="0" applyNumberFormat="1"/>
    <xf numFmtId="166" fontId="0" fillId="0" borderId="0" xfId="0" applyNumberFormat="1"/>
    <xf numFmtId="165" fontId="2" fillId="5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9" fillId="4" borderId="4" xfId="0" applyFont="1" applyFill="1" applyBorder="1" applyAlignment="1" applyProtection="1">
      <alignment horizontal="right"/>
    </xf>
    <xf numFmtId="0" fontId="0" fillId="4" borderId="0" xfId="0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0" fontId="0" fillId="4" borderId="4" xfId="0" applyFill="1" applyBorder="1" applyAlignment="1" applyProtection="1">
      <alignment horizontal="right"/>
    </xf>
    <xf numFmtId="165" fontId="0" fillId="4" borderId="0" xfId="0" applyNumberFormat="1" applyFill="1" applyBorder="1" applyAlignment="1" applyProtection="1">
      <alignment horizontal="center"/>
    </xf>
    <xf numFmtId="0" fontId="10" fillId="4" borderId="4" xfId="0" applyFont="1" applyFill="1" applyBorder="1" applyAlignment="1">
      <alignment horizontal="left"/>
    </xf>
    <xf numFmtId="0" fontId="0" fillId="4" borderId="0" xfId="0" applyFill="1" applyAlignment="1"/>
    <xf numFmtId="0" fontId="0" fillId="4" borderId="4" xfId="0" applyFill="1" applyBorder="1" applyAlignment="1"/>
    <xf numFmtId="0" fontId="0" fillId="4" borderId="0" xfId="0" applyFill="1" applyBorder="1" applyAlignment="1"/>
    <xf numFmtId="2" fontId="0" fillId="4" borderId="0" xfId="0" applyNumberForma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Alignment="1"/>
    <xf numFmtId="165" fontId="9" fillId="4" borderId="0" xfId="0" applyNumberFormat="1" applyFont="1" applyFill="1" applyBorder="1" applyAlignment="1" applyProtection="1">
      <alignment horizontal="center"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1419875</xdr:colOff>
      <xdr:row>1</xdr:row>
      <xdr:rowOff>11832</xdr:rowOff>
    </xdr:from>
    <xdr:to>
      <xdr:col>1</xdr:col>
      <xdr:colOff>1910915</xdr:colOff>
      <xdr:row>2</xdr:row>
      <xdr:rowOff>17748</xdr:rowOff>
    </xdr:to>
    <xdr:sp macro="" textlink="">
      <xdr:nvSpPr>
        <xdr:cNvPr id="3" name="2 Flecha derecha"/>
        <xdr:cNvSpPr/>
      </xdr:nvSpPr>
      <xdr:spPr>
        <a:xfrm>
          <a:off x="2869332" y="532453"/>
          <a:ext cx="491040" cy="242562"/>
        </a:xfrm>
        <a:prstGeom prst="rightArrow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69" zoomScaleNormal="169" workbookViewId="0">
      <selection activeCell="A4" sqref="A4"/>
    </sheetView>
  </sheetViews>
  <sheetFormatPr baseColWidth="10" defaultColWidth="0" defaultRowHeight="15" zeroHeight="1" x14ac:dyDescent="0.25"/>
  <cols>
    <col min="1" max="1" width="21.7109375" customWidth="1"/>
    <col min="2" max="2" width="29.5703125" customWidth="1"/>
    <col min="3" max="3" width="23.140625" customWidth="1"/>
    <col min="4" max="4" width="24" customWidth="1"/>
    <col min="5" max="5" width="11.42578125" customWidth="1"/>
    <col min="6" max="16384" width="11.42578125" hidden="1"/>
  </cols>
  <sheetData>
    <row r="1" spans="1:5" ht="27" thickBot="1" x14ac:dyDescent="0.3">
      <c r="A1" s="35" t="s">
        <v>40</v>
      </c>
      <c r="B1" s="36"/>
      <c r="C1" s="36"/>
      <c r="D1" s="36"/>
      <c r="E1" s="26"/>
    </row>
    <row r="2" spans="1:5" ht="19.5" thickBot="1" x14ac:dyDescent="0.35">
      <c r="A2" s="37" t="s">
        <v>43</v>
      </c>
      <c r="B2" s="38"/>
      <c r="C2" s="18">
        <v>0</v>
      </c>
      <c r="D2" s="19"/>
      <c r="E2" s="26"/>
    </row>
    <row r="3" spans="1:5" x14ac:dyDescent="0.25">
      <c r="A3" s="27"/>
      <c r="B3" s="28"/>
      <c r="C3" s="28"/>
      <c r="D3" s="29"/>
      <c r="E3" s="26"/>
    </row>
    <row r="4" spans="1:5" x14ac:dyDescent="0.25">
      <c r="A4" s="20" t="s">
        <v>24</v>
      </c>
      <c r="B4" s="33">
        <f>Calculadora!$H$45</f>
        <v>0</v>
      </c>
      <c r="C4" s="21" t="s">
        <v>31</v>
      </c>
      <c r="D4" s="22">
        <f>Calculadora!$H$117</f>
        <v>0</v>
      </c>
      <c r="E4" s="26"/>
    </row>
    <row r="5" spans="1:5" x14ac:dyDescent="0.25">
      <c r="A5" s="23" t="s">
        <v>26</v>
      </c>
      <c r="B5" s="34">
        <f>Calculadora!$H$56</f>
        <v>0</v>
      </c>
      <c r="C5" s="21" t="s">
        <v>30</v>
      </c>
      <c r="D5" s="22">
        <f>Calculadora!$H$105</f>
        <v>0</v>
      </c>
      <c r="E5" s="26"/>
    </row>
    <row r="6" spans="1:5" x14ac:dyDescent="0.25">
      <c r="A6" s="23" t="s">
        <v>27</v>
      </c>
      <c r="B6" s="34">
        <f>Calculadora!$H$68</f>
        <v>0</v>
      </c>
      <c r="C6" s="21" t="s">
        <v>29</v>
      </c>
      <c r="D6" s="22">
        <f>Calculadora!$H$95</f>
        <v>0</v>
      </c>
      <c r="E6" s="26"/>
    </row>
    <row r="7" spans="1:5" x14ac:dyDescent="0.25">
      <c r="A7" s="23" t="s">
        <v>35</v>
      </c>
      <c r="B7" s="34">
        <f>Calculadora!$H$170</f>
        <v>0</v>
      </c>
      <c r="C7" s="21" t="s">
        <v>28</v>
      </c>
      <c r="D7" s="22">
        <f>Calculadora!$H$82</f>
        <v>0</v>
      </c>
      <c r="E7" s="26"/>
    </row>
    <row r="8" spans="1:5" x14ac:dyDescent="0.25">
      <c r="A8" s="23" t="s">
        <v>33</v>
      </c>
      <c r="B8" s="34">
        <f>Calculadora!$H$143</f>
        <v>0</v>
      </c>
      <c r="C8" s="21" t="s">
        <v>36</v>
      </c>
      <c r="D8" s="22">
        <f>Calculadora!$H$37</f>
        <v>0</v>
      </c>
      <c r="E8" s="26"/>
    </row>
    <row r="9" spans="1:5" x14ac:dyDescent="0.25">
      <c r="A9" s="23" t="s">
        <v>34</v>
      </c>
      <c r="B9" s="34">
        <f>Calculadora!$H$153</f>
        <v>0</v>
      </c>
      <c r="C9" s="21" t="s">
        <v>37</v>
      </c>
      <c r="D9" s="22">
        <f>Calculadora!$H$37</f>
        <v>0</v>
      </c>
      <c r="E9" s="26"/>
    </row>
    <row r="10" spans="1:5" x14ac:dyDescent="0.25">
      <c r="A10" s="23" t="s">
        <v>32</v>
      </c>
      <c r="B10" s="34">
        <f>Calculadora!$H$129</f>
        <v>0</v>
      </c>
      <c r="C10" s="21" t="s">
        <v>38</v>
      </c>
      <c r="D10" s="22">
        <f>Calculadora!$H$37</f>
        <v>0</v>
      </c>
      <c r="E10" s="26"/>
    </row>
    <row r="11" spans="1:5" ht="14.25" customHeight="1" x14ac:dyDescent="0.25">
      <c r="A11" s="23" t="s">
        <v>39</v>
      </c>
      <c r="B11" s="34">
        <f>Calculadora!$H$37</f>
        <v>0</v>
      </c>
      <c r="C11" s="28"/>
      <c r="D11" s="28"/>
      <c r="E11" s="26"/>
    </row>
    <row r="12" spans="1:5" ht="4.5" customHeight="1" x14ac:dyDescent="0.25">
      <c r="A12" s="23"/>
      <c r="B12" s="24"/>
      <c r="C12" s="28"/>
      <c r="D12" s="28"/>
      <c r="E12" s="26"/>
    </row>
    <row r="13" spans="1:5" ht="12" customHeight="1" x14ac:dyDescent="0.25">
      <c r="A13" s="39" t="s">
        <v>41</v>
      </c>
      <c r="B13" s="40"/>
      <c r="C13" s="40"/>
      <c r="D13" s="40"/>
      <c r="E13" s="26"/>
    </row>
    <row r="14" spans="1:5" ht="10.5" customHeight="1" x14ac:dyDescent="0.25">
      <c r="A14" s="25" t="s">
        <v>42</v>
      </c>
      <c r="B14" s="28"/>
      <c r="C14" s="28"/>
      <c r="D14" s="28"/>
      <c r="E14" s="26"/>
    </row>
    <row r="15" spans="1:5" hidden="1" x14ac:dyDescent="0.25">
      <c r="A15" s="30"/>
      <c r="B15" s="31"/>
      <c r="C15" s="31"/>
      <c r="D15" s="31"/>
      <c r="E15" s="32"/>
    </row>
  </sheetData>
  <mergeCells count="3">
    <mergeCell ref="A1:D1"/>
    <mergeCell ref="A2:B2"/>
    <mergeCell ref="A13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A169" sqref="A169"/>
    </sheetView>
  </sheetViews>
  <sheetFormatPr baseColWidth="10" defaultRowHeight="15" x14ac:dyDescent="0.25"/>
  <cols>
    <col min="1" max="1" width="19.28515625" customWidth="1"/>
    <col min="3" max="3" width="19.85546875" customWidth="1"/>
    <col min="4" max="4" width="14.5703125" customWidth="1"/>
    <col min="6" max="7" width="14.85546875" customWidth="1"/>
    <col min="8" max="8" width="17" customWidth="1"/>
  </cols>
  <sheetData>
    <row r="1" spans="1:8" x14ac:dyDescent="0.25">
      <c r="A1" s="1" t="s">
        <v>0</v>
      </c>
    </row>
    <row r="3" spans="1:8" x14ac:dyDescent="0.25">
      <c r="F3" t="s">
        <v>6</v>
      </c>
    </row>
    <row r="4" spans="1:8" x14ac:dyDescent="0.25">
      <c r="A4" t="s">
        <v>1</v>
      </c>
      <c r="B4" s="17">
        <f>'Calculadora IRPF'!$C$2</f>
        <v>0</v>
      </c>
    </row>
    <row r="5" spans="1:8" x14ac:dyDescent="0.25">
      <c r="A5" t="s">
        <v>2</v>
      </c>
      <c r="B5">
        <f>IF(B4&lt;G6,IF(B4&gt;G5,B4*0.0635,H5),H6)</f>
        <v>796.44</v>
      </c>
      <c r="F5" s="5" t="s">
        <v>7</v>
      </c>
      <c r="G5">
        <v>12542.4</v>
      </c>
      <c r="H5">
        <v>796.44</v>
      </c>
    </row>
    <row r="6" spans="1:8" x14ac:dyDescent="0.25">
      <c r="A6" t="s">
        <v>3</v>
      </c>
      <c r="B6">
        <f>B4-B5</f>
        <v>-796.44</v>
      </c>
      <c r="F6" s="5" t="s">
        <v>8</v>
      </c>
      <c r="G6">
        <v>43164</v>
      </c>
      <c r="H6">
        <v>2740.9140000000002</v>
      </c>
    </row>
    <row r="7" spans="1:8" x14ac:dyDescent="0.25">
      <c r="A7" t="s">
        <v>4</v>
      </c>
      <c r="B7">
        <f>IF(B6&lt;G13,IF(B6&gt;G12,G14,H12),H13)</f>
        <v>4080</v>
      </c>
      <c r="F7" s="5" t="s">
        <v>9</v>
      </c>
      <c r="G7" t="s">
        <v>10</v>
      </c>
      <c r="H7">
        <v>6.3500000000000001E-2</v>
      </c>
    </row>
    <row r="8" spans="1:8" x14ac:dyDescent="0.25">
      <c r="A8" t="s">
        <v>5</v>
      </c>
      <c r="B8">
        <f>B4-B5-B7</f>
        <v>-4876.4400000000005</v>
      </c>
    </row>
    <row r="10" spans="1:8" x14ac:dyDescent="0.25">
      <c r="F10" t="s">
        <v>11</v>
      </c>
    </row>
    <row r="12" spans="1:8" x14ac:dyDescent="0.25">
      <c r="F12" s="6" t="s">
        <v>12</v>
      </c>
      <c r="G12">
        <v>9180</v>
      </c>
      <c r="H12">
        <v>4080</v>
      </c>
    </row>
    <row r="13" spans="1:8" x14ac:dyDescent="0.25">
      <c r="F13" s="6" t="s">
        <v>13</v>
      </c>
      <c r="G13">
        <v>13260</v>
      </c>
      <c r="H13">
        <v>2652</v>
      </c>
    </row>
    <row r="14" spans="1:8" x14ac:dyDescent="0.25">
      <c r="F14" s="6" t="s">
        <v>14</v>
      </c>
      <c r="G14">
        <f>4080-(0.35*(B6-9180))</f>
        <v>7571.7539999999999</v>
      </c>
    </row>
    <row r="16" spans="1:8" x14ac:dyDescent="0.25">
      <c r="A16" t="s">
        <v>44</v>
      </c>
    </row>
    <row r="17" spans="1:10" x14ac:dyDescent="0.25">
      <c r="A17" s="3" t="s">
        <v>15</v>
      </c>
      <c r="B17" s="3"/>
      <c r="C17" s="3" t="s">
        <v>16</v>
      </c>
      <c r="D17" s="3"/>
      <c r="E17" s="3" t="s">
        <v>17</v>
      </c>
      <c r="F17" s="3" t="s">
        <v>18</v>
      </c>
      <c r="G17" s="3" t="s">
        <v>20</v>
      </c>
      <c r="H17" s="3" t="s">
        <v>21</v>
      </c>
    </row>
    <row r="18" spans="1:10" x14ac:dyDescent="0.25">
      <c r="A18">
        <v>0</v>
      </c>
      <c r="B18">
        <v>17707.2</v>
      </c>
      <c r="C18">
        <f>B18-A18</f>
        <v>17707.2</v>
      </c>
      <c r="D18">
        <f>IF(B8&lt;B18,B8-0,B18)</f>
        <v>-4876.4400000000005</v>
      </c>
      <c r="E18">
        <v>12.75</v>
      </c>
      <c r="F18">
        <f>(D18*E18)/100</f>
        <v>-621.74610000000007</v>
      </c>
    </row>
    <row r="19" spans="1:10" x14ac:dyDescent="0.25">
      <c r="A19">
        <v>17707.2</v>
      </c>
      <c r="B19">
        <v>33007.199999999997</v>
      </c>
      <c r="C19">
        <f t="shared" ref="C19:C23" si="0">B19-A19</f>
        <v>15299.999999999996</v>
      </c>
      <c r="D19">
        <f>IF(B8&gt;A19,IF(B8&lt;B19,B8-A19,C19),0)</f>
        <v>0</v>
      </c>
      <c r="E19">
        <v>16</v>
      </c>
      <c r="F19">
        <f t="shared" ref="F19:F24" si="1">(D19*E19)/100</f>
        <v>0</v>
      </c>
    </row>
    <row r="20" spans="1:10" x14ac:dyDescent="0.25">
      <c r="A20">
        <v>33007.199999999997</v>
      </c>
      <c r="B20">
        <v>53407.199999999997</v>
      </c>
      <c r="C20">
        <f t="shared" si="0"/>
        <v>20400</v>
      </c>
      <c r="D20">
        <f>IF(B8&gt;A20,IF(B8&lt;B20,B8-A20,C20),0)</f>
        <v>0</v>
      </c>
      <c r="E20">
        <v>21.5</v>
      </c>
      <c r="F20">
        <f t="shared" si="1"/>
        <v>0</v>
      </c>
    </row>
    <row r="21" spans="1:10" x14ac:dyDescent="0.25">
      <c r="A21">
        <v>53407.199999999997</v>
      </c>
      <c r="B21">
        <v>120000.2</v>
      </c>
      <c r="C21">
        <f t="shared" si="0"/>
        <v>66593</v>
      </c>
      <c r="D21">
        <f>IF(B8&gt;A21,IF(B8&lt;B21,B8-A21,C21),0)</f>
        <v>0</v>
      </c>
      <c r="E21">
        <v>25.5</v>
      </c>
      <c r="F21">
        <f t="shared" si="1"/>
        <v>0</v>
      </c>
    </row>
    <row r="22" spans="1:10" x14ac:dyDescent="0.25">
      <c r="A22">
        <v>120000.2</v>
      </c>
      <c r="B22">
        <v>175000.2</v>
      </c>
      <c r="C22">
        <f t="shared" si="0"/>
        <v>55000.000000000015</v>
      </c>
      <c r="D22">
        <f>IF(B8&gt;A22,IF(B8&lt;B22,B8-A22,C22),0)</f>
        <v>0</v>
      </c>
      <c r="E22">
        <v>27.5</v>
      </c>
      <c r="F22">
        <f t="shared" si="1"/>
        <v>0</v>
      </c>
    </row>
    <row r="23" spans="1:10" x14ac:dyDescent="0.25">
      <c r="A23">
        <v>175000.2</v>
      </c>
      <c r="B23">
        <v>300000.2</v>
      </c>
      <c r="C23">
        <f t="shared" si="0"/>
        <v>125000</v>
      </c>
      <c r="D23">
        <f>IF(B8&gt;A23,IF(B8&lt;B23,B8-A23,C23),0)</f>
        <v>0</v>
      </c>
      <c r="E23">
        <v>29.5</v>
      </c>
      <c r="F23">
        <f t="shared" si="1"/>
        <v>0</v>
      </c>
    </row>
    <row r="24" spans="1:10" x14ac:dyDescent="0.25">
      <c r="A24">
        <v>300000.2</v>
      </c>
      <c r="B24" t="s">
        <v>19</v>
      </c>
      <c r="D24">
        <f>IF(B8&gt;A24,B8-A24,0)</f>
        <v>0</v>
      </c>
      <c r="E24">
        <v>30.5</v>
      </c>
      <c r="F24">
        <f t="shared" si="1"/>
        <v>0</v>
      </c>
    </row>
    <row r="25" spans="1:10" x14ac:dyDescent="0.25">
      <c r="F25">
        <f>SUM(F18:F24)</f>
        <v>-621.74610000000007</v>
      </c>
      <c r="G25">
        <f>(5151*E18)/100</f>
        <v>656.75250000000005</v>
      </c>
      <c r="H25" s="4">
        <f>F25-G25</f>
        <v>-1278.4986000000001</v>
      </c>
    </row>
    <row r="28" spans="1:10" ht="23.25" x14ac:dyDescent="0.35">
      <c r="A28" s="9" t="s">
        <v>22</v>
      </c>
    </row>
    <row r="30" spans="1:10" x14ac:dyDescent="0.25">
      <c r="A30" s="3" t="s">
        <v>15</v>
      </c>
      <c r="B30" s="3"/>
      <c r="C30" s="3" t="s">
        <v>16</v>
      </c>
      <c r="D30" s="3"/>
      <c r="E30" s="3" t="s">
        <v>17</v>
      </c>
      <c r="F30" s="3" t="s">
        <v>18</v>
      </c>
      <c r="G30" s="3" t="s">
        <v>20</v>
      </c>
      <c r="H30" s="3" t="s">
        <v>21</v>
      </c>
      <c r="J30" s="2"/>
    </row>
    <row r="31" spans="1:10" x14ac:dyDescent="0.25">
      <c r="A31">
        <v>0</v>
      </c>
      <c r="B31">
        <v>17707.2</v>
      </c>
      <c r="C31">
        <v>17707.2</v>
      </c>
      <c r="D31">
        <f>IF(B8&lt;B31,B8-0,B31)</f>
        <v>-4876.4400000000005</v>
      </c>
      <c r="E31">
        <v>12</v>
      </c>
      <c r="F31">
        <f>(D31*E31)/100</f>
        <v>-585.17280000000005</v>
      </c>
    </row>
    <row r="32" spans="1:10" x14ac:dyDescent="0.25">
      <c r="A32">
        <v>17707.2</v>
      </c>
      <c r="B32">
        <v>33007.199999999997</v>
      </c>
      <c r="C32">
        <v>15299.999999999996</v>
      </c>
      <c r="D32">
        <f>IF(B8&gt;A32,IF(B8&lt;B32,B8-A32,C32),0)</f>
        <v>0</v>
      </c>
      <c r="E32">
        <v>14</v>
      </c>
      <c r="F32">
        <f t="shared" ref="F32:F34" si="2">(D32*E32)/100</f>
        <v>0</v>
      </c>
    </row>
    <row r="33" spans="1:10" x14ac:dyDescent="0.25">
      <c r="A33">
        <v>33007.199999999997</v>
      </c>
      <c r="B33">
        <v>53407.199999999997</v>
      </c>
      <c r="C33">
        <v>20400</v>
      </c>
      <c r="D33">
        <f>IF(B8&gt;A33,IF(B8&lt;B33,B8-A33,C33),0)</f>
        <v>0</v>
      </c>
      <c r="E33">
        <v>18.5</v>
      </c>
      <c r="F33">
        <f t="shared" si="2"/>
        <v>0</v>
      </c>
    </row>
    <row r="34" spans="1:10" x14ac:dyDescent="0.25">
      <c r="A34">
        <v>53407.199999999997</v>
      </c>
      <c r="B34" t="s">
        <v>23</v>
      </c>
      <c r="D34">
        <f>IF(B8&gt;A34,B8-A34,0)</f>
        <v>0</v>
      </c>
      <c r="E34">
        <v>21.5</v>
      </c>
      <c r="F34">
        <f t="shared" si="2"/>
        <v>0</v>
      </c>
    </row>
    <row r="35" spans="1:10" x14ac:dyDescent="0.25">
      <c r="F35">
        <f>SUM(F31:F34)</f>
        <v>-585.17280000000005</v>
      </c>
      <c r="G35">
        <f>(5151*E31)/100</f>
        <v>618.12</v>
      </c>
      <c r="H35" s="1">
        <f>F35-G35</f>
        <v>-1203.2928000000002</v>
      </c>
    </row>
    <row r="36" spans="1:10" ht="18.75" x14ac:dyDescent="0.3">
      <c r="G36" s="7" t="s">
        <v>25</v>
      </c>
      <c r="H36" s="8">
        <f>H25+H35</f>
        <v>-2481.7914000000001</v>
      </c>
    </row>
    <row r="37" spans="1:10" x14ac:dyDescent="0.25">
      <c r="A37" s="1" t="s">
        <v>24</v>
      </c>
      <c r="E37" t="s">
        <v>45</v>
      </c>
      <c r="H37" s="16">
        <f>IF(H36&lt;0,0,H36)</f>
        <v>0</v>
      </c>
      <c r="J37" t="s">
        <v>45</v>
      </c>
    </row>
    <row r="38" spans="1:10" x14ac:dyDescent="0.25">
      <c r="A38" s="3" t="s">
        <v>15</v>
      </c>
      <c r="B38" s="3"/>
      <c r="C38" s="3" t="s">
        <v>16</v>
      </c>
      <c r="D38" s="3"/>
      <c r="E38" s="3" t="s">
        <v>17</v>
      </c>
      <c r="F38" s="3" t="s">
        <v>18</v>
      </c>
      <c r="G38" s="3" t="s">
        <v>20</v>
      </c>
      <c r="H38" s="3" t="s">
        <v>21</v>
      </c>
      <c r="J38" s="2"/>
    </row>
    <row r="39" spans="1:10" x14ac:dyDescent="0.25">
      <c r="A39">
        <v>0</v>
      </c>
      <c r="B39">
        <v>17707.2</v>
      </c>
      <c r="C39">
        <f>B39-A39</f>
        <v>17707.2</v>
      </c>
      <c r="D39">
        <f>IF(B8&lt;B39,B8-0,C39)</f>
        <v>-4876.4400000000005</v>
      </c>
      <c r="E39">
        <v>11.2</v>
      </c>
      <c r="F39">
        <f>(D39*E39)/100</f>
        <v>-546.16128000000003</v>
      </c>
    </row>
    <row r="40" spans="1:10" x14ac:dyDescent="0.25">
      <c r="A40">
        <v>17707.2</v>
      </c>
      <c r="B40">
        <v>33007.199999999997</v>
      </c>
      <c r="C40">
        <f t="shared" ref="C40:C41" si="3">B40-A40</f>
        <v>15299.999999999996</v>
      </c>
      <c r="D40">
        <f>IF(B8&gt;A40,IF(B8&lt;B40,B8-A40,C40),0)</f>
        <v>0</v>
      </c>
      <c r="E40">
        <v>13.3</v>
      </c>
      <c r="F40">
        <f t="shared" ref="F40:F42" si="4">(D40*E40)/100</f>
        <v>0</v>
      </c>
    </row>
    <row r="41" spans="1:10" x14ac:dyDescent="0.25">
      <c r="A41">
        <v>33007.199999999997</v>
      </c>
      <c r="B41">
        <v>53407.199999999997</v>
      </c>
      <c r="C41">
        <f t="shared" si="3"/>
        <v>20400</v>
      </c>
      <c r="D41">
        <f>IF(B8&gt;A41,IF(B8&lt;B41,B8-A41,C41),0)</f>
        <v>0</v>
      </c>
      <c r="E41">
        <v>17.899999999999999</v>
      </c>
      <c r="F41">
        <f t="shared" si="4"/>
        <v>0</v>
      </c>
    </row>
    <row r="42" spans="1:10" x14ac:dyDescent="0.25">
      <c r="A42">
        <v>53407.199999999997</v>
      </c>
      <c r="B42" t="s">
        <v>23</v>
      </c>
      <c r="D42">
        <f>IF(B8&gt;A42,B8-A42,0)</f>
        <v>0</v>
      </c>
      <c r="E42">
        <v>21</v>
      </c>
      <c r="F42">
        <f t="shared" si="4"/>
        <v>0</v>
      </c>
    </row>
    <row r="43" spans="1:10" x14ac:dyDescent="0.25">
      <c r="F43">
        <f>SUM(F39:F42)</f>
        <v>-546.16128000000003</v>
      </c>
      <c r="G43">
        <f>(5151*E39)/100</f>
        <v>576.91199999999992</v>
      </c>
      <c r="H43" s="1">
        <f>F43-G43</f>
        <v>-1123.0732800000001</v>
      </c>
    </row>
    <row r="44" spans="1:10" ht="23.25" x14ac:dyDescent="0.35">
      <c r="G44" s="7" t="s">
        <v>25</v>
      </c>
      <c r="H44" s="10">
        <f>H25+H43</f>
        <v>-2401.5718800000004</v>
      </c>
    </row>
    <row r="45" spans="1:10" x14ac:dyDescent="0.25">
      <c r="E45" t="s">
        <v>45</v>
      </c>
      <c r="H45" s="16">
        <f>IF(H44&lt;0,0,H44)</f>
        <v>0</v>
      </c>
    </row>
    <row r="46" spans="1:10" x14ac:dyDescent="0.25">
      <c r="A46" s="1" t="s">
        <v>26</v>
      </c>
    </row>
    <row r="47" spans="1:10" x14ac:dyDescent="0.25">
      <c r="A47" s="3" t="s">
        <v>15</v>
      </c>
      <c r="B47" s="3"/>
      <c r="C47" s="3" t="s">
        <v>16</v>
      </c>
      <c r="D47" s="3"/>
      <c r="E47" s="3" t="s">
        <v>17</v>
      </c>
      <c r="F47" s="3" t="s">
        <v>18</v>
      </c>
      <c r="G47" s="3" t="s">
        <v>20</v>
      </c>
      <c r="H47" s="3" t="s">
        <v>21</v>
      </c>
      <c r="J47" s="2"/>
    </row>
    <row r="48" spans="1:10" x14ac:dyDescent="0.25">
      <c r="A48">
        <v>0</v>
      </c>
      <c r="B48">
        <v>17707.2</v>
      </c>
      <c r="C48">
        <f>B48-A48</f>
        <v>17707.2</v>
      </c>
      <c r="D48">
        <f>IF(B8&lt;B48,B8-0,B48)</f>
        <v>-4876.4400000000005</v>
      </c>
      <c r="E48">
        <v>12</v>
      </c>
      <c r="F48">
        <f>(D48*E48)/100</f>
        <v>-585.17280000000005</v>
      </c>
    </row>
    <row r="49" spans="1:10" x14ac:dyDescent="0.25">
      <c r="A49">
        <v>17707.2</v>
      </c>
      <c r="B49">
        <v>33007.199999999997</v>
      </c>
      <c r="C49">
        <f t="shared" ref="C49:C52" si="5">B49-A49</f>
        <v>15299.999999999996</v>
      </c>
      <c r="D49">
        <f>IF(B8&gt;A49,IF(B8&lt;B49,B8-A49,C49),0)</f>
        <v>0</v>
      </c>
      <c r="E49">
        <v>14</v>
      </c>
      <c r="F49">
        <f t="shared" ref="F49:F53" si="6">(D49*E49)/100</f>
        <v>0</v>
      </c>
    </row>
    <row r="50" spans="1:10" x14ac:dyDescent="0.25">
      <c r="A50">
        <v>33007.199999999997</v>
      </c>
      <c r="B50">
        <v>53407.199999999997</v>
      </c>
      <c r="C50">
        <f t="shared" si="5"/>
        <v>20400</v>
      </c>
      <c r="D50">
        <f>IF(B8&gt;A50,IF(B8&lt;B50,B8-A50,C50),0)</f>
        <v>0</v>
      </c>
      <c r="E50">
        <v>18.5</v>
      </c>
      <c r="F50">
        <f t="shared" si="6"/>
        <v>0</v>
      </c>
    </row>
    <row r="51" spans="1:10" x14ac:dyDescent="0.25">
      <c r="A51">
        <v>53407.199999999997</v>
      </c>
      <c r="B51">
        <v>120000.2</v>
      </c>
      <c r="C51">
        <f t="shared" si="5"/>
        <v>66593</v>
      </c>
      <c r="D51">
        <f>IF(B8&gt;A51,IF(B8&lt;B51,B8-A51,C51),0)</f>
        <v>0</v>
      </c>
      <c r="E51">
        <v>21.5</v>
      </c>
      <c r="F51">
        <f t="shared" si="6"/>
        <v>0</v>
      </c>
    </row>
    <row r="52" spans="1:10" x14ac:dyDescent="0.25">
      <c r="A52">
        <v>120000.2</v>
      </c>
      <c r="B52">
        <v>175000.2</v>
      </c>
      <c r="C52">
        <f t="shared" si="5"/>
        <v>55000.000000000015</v>
      </c>
      <c r="D52">
        <f>IF(B8&gt;A52,IF(B8&lt;B52,B8-A52,C52),0)</f>
        <v>0</v>
      </c>
      <c r="E52">
        <v>23.5</v>
      </c>
      <c r="F52">
        <f t="shared" si="6"/>
        <v>0</v>
      </c>
    </row>
    <row r="53" spans="1:10" x14ac:dyDescent="0.25">
      <c r="A53">
        <v>175000.2</v>
      </c>
      <c r="D53">
        <f>IF(B8&gt;A53,B8-A53,0)</f>
        <v>0</v>
      </c>
      <c r="E53">
        <v>25.5</v>
      </c>
      <c r="F53">
        <f t="shared" si="6"/>
        <v>0</v>
      </c>
    </row>
    <row r="54" spans="1:10" x14ac:dyDescent="0.25">
      <c r="F54">
        <f>SUM(F48:F53)</f>
        <v>-585.17280000000005</v>
      </c>
      <c r="G54">
        <f>(5151*E48)/100</f>
        <v>618.12</v>
      </c>
      <c r="H54">
        <f>F54-G54</f>
        <v>-1203.2928000000002</v>
      </c>
    </row>
    <row r="55" spans="1:10" ht="21" x14ac:dyDescent="0.35">
      <c r="G55" s="7" t="s">
        <v>25</v>
      </c>
      <c r="H55" s="13">
        <f>H25+H54</f>
        <v>-2481.7914000000001</v>
      </c>
    </row>
    <row r="56" spans="1:10" x14ac:dyDescent="0.25">
      <c r="E56" t="s">
        <v>45</v>
      </c>
      <c r="H56" s="16">
        <f>IF(H55&lt;0,0,H55)</f>
        <v>0</v>
      </c>
    </row>
    <row r="57" spans="1:10" x14ac:dyDescent="0.25">
      <c r="A57" s="1" t="s">
        <v>27</v>
      </c>
    </row>
    <row r="59" spans="1:10" x14ac:dyDescent="0.25">
      <c r="A59" s="3" t="s">
        <v>15</v>
      </c>
      <c r="B59" s="3"/>
      <c r="C59" s="3" t="s">
        <v>16</v>
      </c>
      <c r="D59" s="3"/>
      <c r="E59" s="3" t="s">
        <v>17</v>
      </c>
      <c r="F59" s="3" t="s">
        <v>18</v>
      </c>
      <c r="G59" s="3" t="s">
        <v>20</v>
      </c>
      <c r="H59" s="3" t="s">
        <v>21</v>
      </c>
      <c r="J59" s="2"/>
    </row>
    <row r="60" spans="1:10" x14ac:dyDescent="0.25">
      <c r="A60">
        <v>0</v>
      </c>
      <c r="B60">
        <v>17707.2</v>
      </c>
      <c r="C60">
        <f>B60-A60</f>
        <v>17707.2</v>
      </c>
      <c r="D60">
        <f>IF(B8&lt;B60,B8-0,C60)</f>
        <v>-4876.4400000000005</v>
      </c>
      <c r="E60">
        <v>12</v>
      </c>
      <c r="F60">
        <f>(D60*E60)/100</f>
        <v>-585.17280000000005</v>
      </c>
    </row>
    <row r="61" spans="1:10" x14ac:dyDescent="0.25">
      <c r="A61">
        <v>17707.2</v>
      </c>
      <c r="B61">
        <v>33007.199999999997</v>
      </c>
      <c r="C61">
        <f t="shared" ref="C61:C64" si="7">B61-A61</f>
        <v>15299.999999999996</v>
      </c>
      <c r="D61">
        <f>IF(B8&gt;A61,IF(B8&lt;B61,B8-A61,C61),0)</f>
        <v>0</v>
      </c>
      <c r="E61">
        <v>14</v>
      </c>
      <c r="F61">
        <f t="shared" ref="F61:F65" si="8">(D61*E61)/100</f>
        <v>0</v>
      </c>
    </row>
    <row r="62" spans="1:10" x14ac:dyDescent="0.25">
      <c r="A62">
        <v>33007.199999999997</v>
      </c>
      <c r="B62">
        <v>53407.199999999997</v>
      </c>
      <c r="C62">
        <f t="shared" si="7"/>
        <v>20400</v>
      </c>
      <c r="D62">
        <f>IF(B8&gt;A62,IF(B8&lt;B62,B8-A62,C62),0)</f>
        <v>0</v>
      </c>
      <c r="E62">
        <v>18.5</v>
      </c>
      <c r="F62">
        <f t="shared" si="8"/>
        <v>0</v>
      </c>
    </row>
    <row r="63" spans="1:10" x14ac:dyDescent="0.25">
      <c r="A63">
        <v>53407.199999999997</v>
      </c>
      <c r="B63">
        <v>60000</v>
      </c>
      <c r="C63">
        <f t="shared" si="7"/>
        <v>6592.8000000000029</v>
      </c>
      <c r="D63">
        <f>IF(B8&gt;A63,IF(B8&lt;B63,B8-A63,C63),0)</f>
        <v>0</v>
      </c>
      <c r="E63">
        <v>21.5</v>
      </c>
      <c r="F63">
        <f t="shared" si="8"/>
        <v>0</v>
      </c>
    </row>
    <row r="64" spans="1:10" x14ac:dyDescent="0.25">
      <c r="A64">
        <v>60000</v>
      </c>
      <c r="B64">
        <v>120000</v>
      </c>
      <c r="C64">
        <f t="shared" si="7"/>
        <v>60000</v>
      </c>
      <c r="D64">
        <f>IF(B8&gt;A64,IF(B8&lt;B64,B8-A64,C64),0)</f>
        <v>0</v>
      </c>
      <c r="E64">
        <v>23.5</v>
      </c>
      <c r="F64">
        <f t="shared" si="8"/>
        <v>0</v>
      </c>
    </row>
    <row r="65" spans="1:10" x14ac:dyDescent="0.25">
      <c r="A65">
        <v>120000</v>
      </c>
      <c r="B65" t="s">
        <v>23</v>
      </c>
      <c r="D65">
        <f>IF(B8&gt;A65,B8-A65,0)</f>
        <v>0</v>
      </c>
      <c r="E65">
        <v>25.5</v>
      </c>
      <c r="F65">
        <f t="shared" si="8"/>
        <v>0</v>
      </c>
    </row>
    <row r="66" spans="1:10" x14ac:dyDescent="0.25">
      <c r="F66">
        <f>SUM(F60:F65)</f>
        <v>-585.17280000000005</v>
      </c>
      <c r="G66">
        <f>(5151*E60)/100</f>
        <v>618.12</v>
      </c>
      <c r="H66">
        <f>F66-G66</f>
        <v>-1203.2928000000002</v>
      </c>
    </row>
    <row r="67" spans="1:10" ht="18.75" x14ac:dyDescent="0.3">
      <c r="G67" s="7" t="s">
        <v>25</v>
      </c>
      <c r="H67" s="11">
        <f>H25+H66</f>
        <v>-2481.7914000000001</v>
      </c>
    </row>
    <row r="68" spans="1:10" x14ac:dyDescent="0.25">
      <c r="E68" t="s">
        <v>45</v>
      </c>
      <c r="H68" s="16">
        <f>IF(H67&lt;0,0,H67)</f>
        <v>0</v>
      </c>
    </row>
    <row r="69" spans="1:10" x14ac:dyDescent="0.25">
      <c r="A69" s="1" t="s">
        <v>28</v>
      </c>
    </row>
    <row r="71" spans="1:10" x14ac:dyDescent="0.25">
      <c r="A71" s="3" t="s">
        <v>15</v>
      </c>
      <c r="B71" s="3"/>
      <c r="C71" s="3" t="s">
        <v>16</v>
      </c>
      <c r="D71" s="3"/>
      <c r="E71" s="3" t="s">
        <v>17</v>
      </c>
      <c r="F71" s="3" t="s">
        <v>18</v>
      </c>
      <c r="G71" s="3" t="s">
        <v>20</v>
      </c>
      <c r="H71" s="3" t="s">
        <v>21</v>
      </c>
      <c r="J71" s="2"/>
    </row>
    <row r="72" spans="1:10" x14ac:dyDescent="0.25">
      <c r="A72">
        <v>0</v>
      </c>
      <c r="B72">
        <v>17707.2</v>
      </c>
      <c r="C72">
        <f>B72-A72</f>
        <v>17707.2</v>
      </c>
      <c r="D72">
        <f>IF(B8&lt;B72,B8-0,B72)</f>
        <v>-4876.4400000000005</v>
      </c>
      <c r="E72">
        <v>11</v>
      </c>
      <c r="F72">
        <f>(D72*E72)/100</f>
        <v>-536.40840000000003</v>
      </c>
    </row>
    <row r="73" spans="1:10" x14ac:dyDescent="0.25">
      <c r="A73">
        <v>17707.2</v>
      </c>
      <c r="B73">
        <v>33007.199999999997</v>
      </c>
      <c r="C73">
        <f t="shared" ref="C73:C78" si="9">B73-A73</f>
        <v>15299.999999999996</v>
      </c>
      <c r="D73">
        <f>IF(B8&gt;A73,IF(B8&lt;B73,B8-A73,C73),0)</f>
        <v>0</v>
      </c>
      <c r="E73">
        <v>14</v>
      </c>
      <c r="F73">
        <f t="shared" ref="F73:F79" si="10">(D73*E73)/100</f>
        <v>0</v>
      </c>
    </row>
    <row r="74" spans="1:10" x14ac:dyDescent="0.25">
      <c r="A74">
        <v>33007.199999999997</v>
      </c>
      <c r="B74">
        <v>53407.199999999997</v>
      </c>
      <c r="C74">
        <f t="shared" si="9"/>
        <v>20400</v>
      </c>
      <c r="D74">
        <f>IF(B8&gt;A74,IF(B8&lt;B74,B8-A74,C74),0)</f>
        <v>0</v>
      </c>
      <c r="E74">
        <v>18.5</v>
      </c>
      <c r="F74">
        <f t="shared" si="10"/>
        <v>0</v>
      </c>
    </row>
    <row r="75" spans="1:10" x14ac:dyDescent="0.25">
      <c r="A75">
        <v>53407.199999999997</v>
      </c>
      <c r="B75">
        <v>67707.199999999997</v>
      </c>
      <c r="C75">
        <f t="shared" si="9"/>
        <v>14300</v>
      </c>
      <c r="D75">
        <f>IF(B8&gt;A75,IF(B8&lt;B75,B8-A75,C75),0)</f>
        <v>0</v>
      </c>
      <c r="E75">
        <v>21.5</v>
      </c>
      <c r="F75">
        <f t="shared" si="10"/>
        <v>0</v>
      </c>
    </row>
    <row r="76" spans="1:10" x14ac:dyDescent="0.25">
      <c r="A76">
        <v>67707.199999999997</v>
      </c>
      <c r="B76">
        <v>80007.199999999997</v>
      </c>
      <c r="C76">
        <f t="shared" si="9"/>
        <v>12300</v>
      </c>
      <c r="D76">
        <f>IF(B8&gt;A76,IF(B8&lt;B76,B8-A76,C76),0)</f>
        <v>0</v>
      </c>
      <c r="E76">
        <v>22</v>
      </c>
      <c r="F76">
        <f t="shared" si="10"/>
        <v>0</v>
      </c>
    </row>
    <row r="77" spans="1:10" x14ac:dyDescent="0.25">
      <c r="A77">
        <v>80007.199999999997</v>
      </c>
      <c r="B77">
        <v>99407.2</v>
      </c>
      <c r="C77">
        <f t="shared" si="9"/>
        <v>19400</v>
      </c>
      <c r="D77">
        <f>IF(B8&gt;A77,IF(B8&lt;B77,B8-A77,C77),0)</f>
        <v>0</v>
      </c>
      <c r="E77">
        <v>22.5</v>
      </c>
      <c r="F77">
        <f t="shared" si="10"/>
        <v>0</v>
      </c>
    </row>
    <row r="78" spans="1:10" x14ac:dyDescent="0.25">
      <c r="A78">
        <v>99407.2</v>
      </c>
      <c r="B78">
        <v>120007.2</v>
      </c>
      <c r="C78">
        <f t="shared" si="9"/>
        <v>20600</v>
      </c>
      <c r="D78">
        <f>IF(B8&gt;A78,IF(B8&lt;B78,B8-A78,C78),0)</f>
        <v>0</v>
      </c>
      <c r="E78">
        <v>24</v>
      </c>
      <c r="F78">
        <f t="shared" si="10"/>
        <v>0</v>
      </c>
    </row>
    <row r="79" spans="1:10" x14ac:dyDescent="0.25">
      <c r="A79">
        <v>120007.2</v>
      </c>
      <c r="B79" t="s">
        <v>23</v>
      </c>
      <c r="D79">
        <f>IF(B8&gt;A79,B8-A79,0)</f>
        <v>0</v>
      </c>
      <c r="E79">
        <v>25</v>
      </c>
      <c r="F79">
        <f t="shared" si="10"/>
        <v>0</v>
      </c>
    </row>
    <row r="80" spans="1:10" x14ac:dyDescent="0.25">
      <c r="F80">
        <f>SUM(F72:F79)</f>
        <v>-536.40840000000003</v>
      </c>
      <c r="G80">
        <f>(5151*E72)/100</f>
        <v>566.61</v>
      </c>
      <c r="H80">
        <f>F80-G80</f>
        <v>-1103.0183999999999</v>
      </c>
    </row>
    <row r="81" spans="1:10" ht="21" x14ac:dyDescent="0.35">
      <c r="G81" s="7" t="s">
        <v>25</v>
      </c>
      <c r="H81" s="12">
        <f>H25+H80</f>
        <v>-2381.5169999999998</v>
      </c>
    </row>
    <row r="82" spans="1:10" x14ac:dyDescent="0.25">
      <c r="E82" t="s">
        <v>45</v>
      </c>
      <c r="H82" s="16">
        <f>IF(H81&lt;0,0,H81)</f>
        <v>0</v>
      </c>
    </row>
    <row r="83" spans="1:10" x14ac:dyDescent="0.25">
      <c r="A83" s="1" t="s">
        <v>29</v>
      </c>
    </row>
    <row r="85" spans="1:10" x14ac:dyDescent="0.25">
      <c r="A85" s="3" t="s">
        <v>15</v>
      </c>
      <c r="B85" s="3"/>
      <c r="C85" s="3" t="s">
        <v>16</v>
      </c>
      <c r="D85" s="3"/>
      <c r="E85" s="3" t="s">
        <v>17</v>
      </c>
      <c r="F85" s="3" t="s">
        <v>18</v>
      </c>
      <c r="G85" s="3" t="s">
        <v>20</v>
      </c>
      <c r="H85" s="3" t="s">
        <v>21</v>
      </c>
      <c r="J85" s="2"/>
    </row>
    <row r="86" spans="1:10" x14ac:dyDescent="0.25">
      <c r="A86">
        <v>0</v>
      </c>
      <c r="B86">
        <v>17707.2</v>
      </c>
      <c r="C86">
        <f>B86-A86</f>
        <v>17707.2</v>
      </c>
      <c r="D86">
        <f>IF(B8&lt;B86,B8-0,B86)</f>
        <v>-4876.4400000000005</v>
      </c>
      <c r="E86">
        <v>12</v>
      </c>
      <c r="F86">
        <f>(D86*E86)/100</f>
        <v>-585.17280000000005</v>
      </c>
    </row>
    <row r="87" spans="1:10" x14ac:dyDescent="0.25">
      <c r="A87">
        <v>17707.2</v>
      </c>
      <c r="B87">
        <v>33007.199999999997</v>
      </c>
      <c r="C87">
        <f t="shared" ref="C87:C91" si="11">B87-A87</f>
        <v>15299.999999999996</v>
      </c>
      <c r="D87">
        <f>IF(B8&gt;A87,IF(B8&lt;B87,B8-A87,C87),0)</f>
        <v>0</v>
      </c>
      <c r="E87">
        <v>14</v>
      </c>
      <c r="F87">
        <f t="shared" ref="F87:F92" si="12">(D87*E87)/100</f>
        <v>0</v>
      </c>
    </row>
    <row r="88" spans="1:10" x14ac:dyDescent="0.25">
      <c r="A88">
        <v>33007.199999999997</v>
      </c>
      <c r="B88">
        <v>53407.199999999997</v>
      </c>
      <c r="C88">
        <f t="shared" si="11"/>
        <v>20400</v>
      </c>
      <c r="D88">
        <f>IF(B8&gt;A88,IF(B8&lt;B88,B8-A88,C88),0)</f>
        <v>0</v>
      </c>
      <c r="E88">
        <v>18.5</v>
      </c>
      <c r="F88">
        <f t="shared" si="12"/>
        <v>0</v>
      </c>
    </row>
    <row r="89" spans="1:10" x14ac:dyDescent="0.25">
      <c r="A89">
        <v>53407.199999999997</v>
      </c>
      <c r="B89">
        <v>70000</v>
      </c>
      <c r="C89">
        <f t="shared" si="11"/>
        <v>16592.800000000003</v>
      </c>
      <c r="D89">
        <f>IF(B8&gt;A89,IF(B8&lt;B89,B8-A89,C89),0)</f>
        <v>0</v>
      </c>
      <c r="E89">
        <v>21.5</v>
      </c>
      <c r="F89">
        <f t="shared" si="12"/>
        <v>0</v>
      </c>
    </row>
    <row r="90" spans="1:10" x14ac:dyDescent="0.25">
      <c r="A90">
        <v>70000</v>
      </c>
      <c r="B90">
        <v>90000</v>
      </c>
      <c r="C90">
        <f t="shared" si="11"/>
        <v>20000</v>
      </c>
      <c r="D90">
        <f>IF(B8&gt;A90,IF(B8&lt;B90,B8-A90,C90),0)</f>
        <v>0</v>
      </c>
      <c r="E90">
        <v>22.5</v>
      </c>
      <c r="F90">
        <f t="shared" si="12"/>
        <v>0</v>
      </c>
    </row>
    <row r="91" spans="1:10" x14ac:dyDescent="0.25">
      <c r="A91">
        <v>90000</v>
      </c>
      <c r="B91">
        <v>175000</v>
      </c>
      <c r="C91">
        <f t="shared" si="11"/>
        <v>85000</v>
      </c>
      <c r="D91">
        <f>IF(B8&gt;A91,IF(B8&lt;B91,B8-A91,C91),0)</f>
        <v>0</v>
      </c>
      <c r="E91">
        <v>25</v>
      </c>
      <c r="F91">
        <f t="shared" si="12"/>
        <v>0</v>
      </c>
    </row>
    <row r="92" spans="1:10" x14ac:dyDescent="0.25">
      <c r="A92">
        <v>175000</v>
      </c>
      <c r="B92" t="s">
        <v>23</v>
      </c>
      <c r="D92">
        <f>IF(B8&gt;A92,B8-A92,0)</f>
        <v>0</v>
      </c>
      <c r="E92">
        <v>25.5</v>
      </c>
      <c r="F92">
        <f t="shared" si="12"/>
        <v>0</v>
      </c>
    </row>
    <row r="93" spans="1:10" x14ac:dyDescent="0.25">
      <c r="F93">
        <f>SUM(F86:F92)</f>
        <v>-585.17280000000005</v>
      </c>
      <c r="G93">
        <f>(5151*E86)/100</f>
        <v>618.12</v>
      </c>
      <c r="H93">
        <f>F93-G93</f>
        <v>-1203.2928000000002</v>
      </c>
    </row>
    <row r="94" spans="1:10" ht="23.25" x14ac:dyDescent="0.35">
      <c r="G94" s="7" t="s">
        <v>25</v>
      </c>
      <c r="H94" s="10">
        <f>H25+H93</f>
        <v>-2481.7914000000001</v>
      </c>
    </row>
    <row r="95" spans="1:10" x14ac:dyDescent="0.25">
      <c r="E95" t="s">
        <v>45</v>
      </c>
      <c r="H95" s="16">
        <f>IF(H94&lt;0,0,H94)</f>
        <v>0</v>
      </c>
    </row>
    <row r="97" spans="1:10" x14ac:dyDescent="0.25">
      <c r="A97" s="1" t="s">
        <v>30</v>
      </c>
    </row>
    <row r="98" spans="1:10" x14ac:dyDescent="0.25">
      <c r="A98" s="3" t="s">
        <v>15</v>
      </c>
      <c r="B98" s="3"/>
      <c r="C98" s="3" t="s">
        <v>16</v>
      </c>
      <c r="D98" s="3"/>
      <c r="E98" s="3" t="s">
        <v>17</v>
      </c>
      <c r="F98" s="3" t="s">
        <v>18</v>
      </c>
      <c r="G98" s="3" t="s">
        <v>20</v>
      </c>
      <c r="H98" s="3" t="s">
        <v>21</v>
      </c>
      <c r="J98" s="2"/>
    </row>
    <row r="99" spans="1:10" x14ac:dyDescent="0.25">
      <c r="A99">
        <v>0</v>
      </c>
      <c r="B99">
        <v>17707.2</v>
      </c>
      <c r="C99">
        <f>B99-A99</f>
        <v>17707.2</v>
      </c>
      <c r="D99">
        <f>IF(B8&lt;B99,B8-0,B99)</f>
        <v>-4876.4400000000005</v>
      </c>
      <c r="E99">
        <v>12</v>
      </c>
      <c r="F99">
        <f>(D99*E99)/100</f>
        <v>-585.17280000000005</v>
      </c>
    </row>
    <row r="100" spans="1:10" x14ac:dyDescent="0.25">
      <c r="A100">
        <v>17707.2</v>
      </c>
      <c r="B100">
        <v>33007.199999999997</v>
      </c>
      <c r="C100">
        <f t="shared" ref="C100:C101" si="13">B100-A100</f>
        <v>15299.999999999996</v>
      </c>
      <c r="D100">
        <f>IF(B8&gt;A100,IF(B8&lt;B100,B8-A100,C100),0)</f>
        <v>0</v>
      </c>
      <c r="E100">
        <v>14</v>
      </c>
      <c r="F100">
        <f t="shared" ref="F100:F102" si="14">(D100*E100)/100</f>
        <v>0</v>
      </c>
    </row>
    <row r="101" spans="1:10" x14ac:dyDescent="0.25">
      <c r="A101">
        <v>33007.199999999997</v>
      </c>
      <c r="B101">
        <v>53407.199999999997</v>
      </c>
      <c r="C101">
        <f t="shared" si="13"/>
        <v>20400</v>
      </c>
      <c r="D101">
        <f>IF(B8&gt;A101,IF(B8&lt;B101,B8-A101,C101),0)</f>
        <v>0</v>
      </c>
      <c r="E101">
        <v>18.5</v>
      </c>
      <c r="F101">
        <f t="shared" si="14"/>
        <v>0</v>
      </c>
    </row>
    <row r="102" spans="1:10" x14ac:dyDescent="0.25">
      <c r="A102">
        <v>53407.199999999997</v>
      </c>
      <c r="B102" t="s">
        <v>23</v>
      </c>
      <c r="D102">
        <f>IF(B8&gt;A102,B8-A102,0)</f>
        <v>0</v>
      </c>
      <c r="E102">
        <v>22.58</v>
      </c>
      <c r="F102">
        <f t="shared" si="14"/>
        <v>0</v>
      </c>
    </row>
    <row r="103" spans="1:10" ht="15.75" thickBot="1" x14ac:dyDescent="0.3">
      <c r="F103">
        <f>SUM(F99:F102)</f>
        <v>-585.17280000000005</v>
      </c>
      <c r="G103">
        <f>(5151*E99)/100</f>
        <v>618.12</v>
      </c>
      <c r="H103">
        <f>F103-G103</f>
        <v>-1203.2928000000002</v>
      </c>
    </row>
    <row r="104" spans="1:10" ht="19.5" thickBot="1" x14ac:dyDescent="0.35">
      <c r="G104" s="7" t="s">
        <v>25</v>
      </c>
      <c r="H104" s="14">
        <f>H25+H103</f>
        <v>-2481.7914000000001</v>
      </c>
    </row>
    <row r="105" spans="1:10" x14ac:dyDescent="0.25">
      <c r="E105" t="s">
        <v>45</v>
      </c>
      <c r="H105" s="16">
        <f>IF(H104&lt;0,0,H104)</f>
        <v>0</v>
      </c>
    </row>
    <row r="108" spans="1:10" x14ac:dyDescent="0.25">
      <c r="A108" s="1" t="s">
        <v>31</v>
      </c>
    </row>
    <row r="110" spans="1:10" x14ac:dyDescent="0.25">
      <c r="A110" s="3" t="s">
        <v>15</v>
      </c>
      <c r="B110" s="3"/>
      <c r="C110" s="3" t="s">
        <v>16</v>
      </c>
      <c r="D110" s="3"/>
      <c r="E110" s="3" t="s">
        <v>17</v>
      </c>
      <c r="F110" s="3" t="s">
        <v>18</v>
      </c>
      <c r="G110" s="3" t="s">
        <v>20</v>
      </c>
      <c r="H110" s="3" t="s">
        <v>21</v>
      </c>
      <c r="J110" s="2"/>
    </row>
    <row r="111" spans="1:10" x14ac:dyDescent="0.25">
      <c r="A111">
        <v>0</v>
      </c>
      <c r="B111">
        <v>17707.2</v>
      </c>
      <c r="C111">
        <f>B111-A111</f>
        <v>17707.2</v>
      </c>
      <c r="D111">
        <f>IF(B8&lt;B111,B8-0,B111)</f>
        <v>-4876.4400000000005</v>
      </c>
      <c r="E111">
        <v>11.6</v>
      </c>
      <c r="F111">
        <f>(D111*E111)/100</f>
        <v>-565.66704000000004</v>
      </c>
    </row>
    <row r="112" spans="1:10" x14ac:dyDescent="0.25">
      <c r="A112">
        <v>17707.2</v>
      </c>
      <c r="B112">
        <v>33007.199999999997</v>
      </c>
      <c r="C112">
        <f t="shared" ref="C112:C113" si="15">B112-A112</f>
        <v>15299.999999999996</v>
      </c>
      <c r="D112">
        <f>IF(B8&gt;A112,IF(B8&lt;B112,B8-A112,C112),0)</f>
        <v>0</v>
      </c>
      <c r="E112">
        <v>13.7</v>
      </c>
      <c r="F112">
        <f t="shared" ref="F112:F114" si="16">(D112*E112)/100</f>
        <v>0</v>
      </c>
    </row>
    <row r="113" spans="1:10" x14ac:dyDescent="0.25">
      <c r="A113">
        <v>33007.199999999997</v>
      </c>
      <c r="B113">
        <v>53407.199999999997</v>
      </c>
      <c r="C113">
        <f t="shared" si="15"/>
        <v>20400</v>
      </c>
      <c r="D113">
        <f>IF(B8&gt;A113,IF(B8&lt;B113,B8-A113,C113),0)</f>
        <v>0</v>
      </c>
      <c r="E113">
        <v>18.3</v>
      </c>
      <c r="F113">
        <f t="shared" si="16"/>
        <v>0</v>
      </c>
    </row>
    <row r="114" spans="1:10" x14ac:dyDescent="0.25">
      <c r="A114">
        <v>53407.199999999997</v>
      </c>
      <c r="B114" t="s">
        <v>23</v>
      </c>
      <c r="D114">
        <f>IF(B8&gt;A114,B8-A114,0)</f>
        <v>0</v>
      </c>
      <c r="E114">
        <v>21.4</v>
      </c>
      <c r="F114">
        <f t="shared" si="16"/>
        <v>0</v>
      </c>
    </row>
    <row r="115" spans="1:10" x14ac:dyDescent="0.25">
      <c r="F115">
        <f>SUM(F111:F114)</f>
        <v>-565.66704000000004</v>
      </c>
      <c r="G115">
        <f>(5151*E111)/100</f>
        <v>597.51599999999996</v>
      </c>
      <c r="H115">
        <f>F115-G115</f>
        <v>-1163.1830399999999</v>
      </c>
    </row>
    <row r="116" spans="1:10" ht="18.75" x14ac:dyDescent="0.3">
      <c r="G116" s="15" t="s">
        <v>25</v>
      </c>
      <c r="H116" s="8">
        <f>H25+H115</f>
        <v>-2441.6816399999998</v>
      </c>
    </row>
    <row r="117" spans="1:10" x14ac:dyDescent="0.25">
      <c r="E117" t="s">
        <v>45</v>
      </c>
      <c r="H117" s="16">
        <f>IF(H116&lt;0,0,H116)</f>
        <v>0</v>
      </c>
    </row>
    <row r="118" spans="1:10" x14ac:dyDescent="0.25">
      <c r="A118" s="1" t="s">
        <v>32</v>
      </c>
    </row>
    <row r="120" spans="1:10" x14ac:dyDescent="0.25">
      <c r="A120" s="3" t="s">
        <v>15</v>
      </c>
      <c r="B120" s="3"/>
      <c r="C120" s="3" t="s">
        <v>16</v>
      </c>
      <c r="D120" s="3"/>
      <c r="E120" s="3" t="s">
        <v>17</v>
      </c>
      <c r="F120" s="3" t="s">
        <v>18</v>
      </c>
      <c r="G120" s="3" t="s">
        <v>20</v>
      </c>
      <c r="H120" s="3" t="s">
        <v>21</v>
      </c>
      <c r="J120" s="2"/>
    </row>
    <row r="121" spans="1:10" x14ac:dyDescent="0.25">
      <c r="A121">
        <v>0</v>
      </c>
      <c r="B121">
        <v>17707.2</v>
      </c>
      <c r="C121">
        <f>B121-A121</f>
        <v>17707.2</v>
      </c>
      <c r="D121">
        <f>IF(B8&lt;B121,B8-0,B121)</f>
        <v>-4876.4400000000005</v>
      </c>
      <c r="E121">
        <v>12</v>
      </c>
      <c r="F121">
        <f>(D121*E121)/100</f>
        <v>-585.17280000000005</v>
      </c>
    </row>
    <row r="122" spans="1:10" x14ac:dyDescent="0.25">
      <c r="A122">
        <v>17707.2</v>
      </c>
      <c r="B122">
        <v>33007.199999999997</v>
      </c>
      <c r="C122">
        <f t="shared" ref="C122:C125" si="17">B122-A122</f>
        <v>15299.999999999996</v>
      </c>
      <c r="D122">
        <f>IF(B8&gt;A122,IF(B8&lt;B122,B8-A122,C122),0)</f>
        <v>0</v>
      </c>
      <c r="E122">
        <v>14</v>
      </c>
      <c r="F122">
        <f t="shared" ref="F122:F126" si="18">(D122*E122)/100</f>
        <v>0</v>
      </c>
    </row>
    <row r="123" spans="1:10" x14ac:dyDescent="0.25">
      <c r="A123">
        <v>33007.199999999997</v>
      </c>
      <c r="B123">
        <v>53407.199999999997</v>
      </c>
      <c r="C123">
        <f t="shared" si="17"/>
        <v>20400</v>
      </c>
      <c r="D123">
        <f>IF(B8&gt;A123,IF(B8&lt;B123,B8-A123,C123),0)</f>
        <v>0</v>
      </c>
      <c r="E123">
        <v>18.5</v>
      </c>
      <c r="F123">
        <f t="shared" si="18"/>
        <v>0</v>
      </c>
    </row>
    <row r="124" spans="1:10" x14ac:dyDescent="0.25">
      <c r="A124">
        <v>53407.199999999997</v>
      </c>
      <c r="B124">
        <v>120000.2</v>
      </c>
      <c r="C124">
        <f t="shared" si="17"/>
        <v>66593</v>
      </c>
      <c r="D124">
        <f>IF(B8&gt;A124,IF(B8&lt;B124,B8-A124,C124),0)</f>
        <v>0</v>
      </c>
      <c r="E124">
        <v>21.5</v>
      </c>
      <c r="F124">
        <f t="shared" si="18"/>
        <v>0</v>
      </c>
    </row>
    <row r="125" spans="1:10" x14ac:dyDescent="0.25">
      <c r="A125">
        <v>120000.2</v>
      </c>
      <c r="B125">
        <v>175000.2</v>
      </c>
      <c r="C125">
        <f t="shared" si="17"/>
        <v>55000.000000000015</v>
      </c>
      <c r="D125">
        <f>IF(B8&gt;A125,IF(B8&lt;B125,B8-A125,C125),0)</f>
        <v>0</v>
      </c>
      <c r="E125">
        <v>22.5</v>
      </c>
      <c r="F125">
        <f t="shared" si="18"/>
        <v>0</v>
      </c>
    </row>
    <row r="126" spans="1:10" x14ac:dyDescent="0.25">
      <c r="A126">
        <v>175000.2</v>
      </c>
      <c r="B126" t="s">
        <v>23</v>
      </c>
      <c r="D126">
        <f>IF(B8&gt;A126,B8-A126,0)</f>
        <v>0</v>
      </c>
      <c r="E126">
        <v>23.5</v>
      </c>
      <c r="F126">
        <f t="shared" si="18"/>
        <v>0</v>
      </c>
    </row>
    <row r="127" spans="1:10" x14ac:dyDescent="0.25">
      <c r="F127">
        <f>SUM(F121:F126)</f>
        <v>-585.17280000000005</v>
      </c>
      <c r="G127">
        <f>(5151*E121)/100</f>
        <v>618.12</v>
      </c>
      <c r="H127">
        <f>F127-G127</f>
        <v>-1203.2928000000002</v>
      </c>
    </row>
    <row r="128" spans="1:10" ht="18.75" x14ac:dyDescent="0.3">
      <c r="G128" s="15" t="s">
        <v>25</v>
      </c>
      <c r="H128" s="11">
        <f>H25+H127</f>
        <v>-2481.7914000000001</v>
      </c>
    </row>
    <row r="129" spans="1:10" x14ac:dyDescent="0.25">
      <c r="E129" t="s">
        <v>45</v>
      </c>
      <c r="H129">
        <f>IF(H128&lt;0,,H128)</f>
        <v>0</v>
      </c>
    </row>
    <row r="132" spans="1:10" x14ac:dyDescent="0.25">
      <c r="A132" s="1" t="s">
        <v>33</v>
      </c>
    </row>
    <row r="134" spans="1:10" x14ac:dyDescent="0.25">
      <c r="A134" s="3" t="s">
        <v>15</v>
      </c>
      <c r="B134" s="3"/>
      <c r="C134" s="3" t="s">
        <v>16</v>
      </c>
      <c r="D134" s="3"/>
      <c r="E134" s="3" t="s">
        <v>17</v>
      </c>
      <c r="F134" s="3" t="s">
        <v>18</v>
      </c>
      <c r="G134" s="3" t="s">
        <v>20</v>
      </c>
      <c r="H134" s="3" t="s">
        <v>21</v>
      </c>
      <c r="J134" s="2"/>
    </row>
    <row r="135" spans="1:10" x14ac:dyDescent="0.25">
      <c r="A135">
        <v>0</v>
      </c>
      <c r="B135">
        <v>17707.2</v>
      </c>
      <c r="C135">
        <f>B135-A135</f>
        <v>17707.2</v>
      </c>
      <c r="D135">
        <f>IF(B8&lt;B135,B8-0,B135)</f>
        <v>-4876.4400000000005</v>
      </c>
      <c r="E135">
        <v>12</v>
      </c>
      <c r="F135">
        <f>(D135*E135)/100</f>
        <v>-585.17280000000005</v>
      </c>
    </row>
    <row r="136" spans="1:10" x14ac:dyDescent="0.25">
      <c r="A136">
        <v>17707.2</v>
      </c>
      <c r="B136">
        <v>33007.199999999997</v>
      </c>
      <c r="C136">
        <f t="shared" ref="C136:C139" si="19">B136-A136</f>
        <v>15299.999999999996</v>
      </c>
      <c r="D136">
        <f>IF(B8&gt;A136,IF(B8&lt;B136,B8-A136,C136),0)</f>
        <v>0</v>
      </c>
      <c r="E136">
        <v>14</v>
      </c>
      <c r="F136">
        <f t="shared" ref="F136:F140" si="20">(D136*E136)/100</f>
        <v>0</v>
      </c>
    </row>
    <row r="137" spans="1:10" x14ac:dyDescent="0.25">
      <c r="A137">
        <v>33007.199999999997</v>
      </c>
      <c r="B137">
        <v>53407.199999999997</v>
      </c>
      <c r="C137">
        <f t="shared" si="19"/>
        <v>20400</v>
      </c>
      <c r="D137">
        <f>IF(B8&gt;A137,IF(B8&lt;B137,B8-A137,C137),0)</f>
        <v>0</v>
      </c>
      <c r="E137">
        <v>18.5</v>
      </c>
      <c r="F137">
        <f t="shared" si="20"/>
        <v>0</v>
      </c>
    </row>
    <row r="138" spans="1:10" x14ac:dyDescent="0.25">
      <c r="A138">
        <v>53407.199999999997</v>
      </c>
      <c r="B138">
        <v>120000.2</v>
      </c>
      <c r="C138">
        <f t="shared" si="19"/>
        <v>66593</v>
      </c>
      <c r="D138">
        <f>IF(B8&gt;A138,IF(B8&lt;B138,B8-A138,C138),0)</f>
        <v>0</v>
      </c>
      <c r="E138">
        <v>21.5</v>
      </c>
      <c r="F138">
        <f t="shared" si="20"/>
        <v>0</v>
      </c>
    </row>
    <row r="139" spans="1:10" x14ac:dyDescent="0.25">
      <c r="A139">
        <v>120000.2</v>
      </c>
      <c r="B139">
        <v>175000.2</v>
      </c>
      <c r="C139">
        <f t="shared" si="19"/>
        <v>55000.000000000015</v>
      </c>
      <c r="D139">
        <f>IF(B8&gt;A139,IF(B8&lt;B139,B8-A139,C139),0)</f>
        <v>0</v>
      </c>
      <c r="E139">
        <v>22.5</v>
      </c>
      <c r="F139">
        <f t="shared" si="20"/>
        <v>0</v>
      </c>
    </row>
    <row r="140" spans="1:10" x14ac:dyDescent="0.25">
      <c r="A140">
        <v>175000.2</v>
      </c>
      <c r="B140" t="s">
        <v>23</v>
      </c>
      <c r="D140">
        <f>IF(B8&gt;A140,B8-A140,0)</f>
        <v>0</v>
      </c>
      <c r="E140">
        <v>23.5</v>
      </c>
      <c r="F140">
        <f t="shared" si="20"/>
        <v>0</v>
      </c>
    </row>
    <row r="141" spans="1:10" x14ac:dyDescent="0.25">
      <c r="F141">
        <f>SUM(F135:F140)</f>
        <v>-585.17280000000005</v>
      </c>
      <c r="G141">
        <f>(5151*E135)/100</f>
        <v>618.12</v>
      </c>
      <c r="H141">
        <f>F141-G141</f>
        <v>-1203.2928000000002</v>
      </c>
    </row>
    <row r="142" spans="1:10" ht="18.75" x14ac:dyDescent="0.3">
      <c r="G142" s="15" t="s">
        <v>25</v>
      </c>
      <c r="H142" s="11">
        <f>H25+H141</f>
        <v>-2481.7914000000001</v>
      </c>
    </row>
    <row r="143" spans="1:10" x14ac:dyDescent="0.25">
      <c r="E143" t="s">
        <v>45</v>
      </c>
      <c r="H143">
        <f>IF(H142&lt;0,0,H142)</f>
        <v>0</v>
      </c>
    </row>
    <row r="144" spans="1:10" x14ac:dyDescent="0.25">
      <c r="A144" s="1" t="s">
        <v>34</v>
      </c>
    </row>
    <row r="146" spans="1:10" x14ac:dyDescent="0.25">
      <c r="A146" s="3" t="s">
        <v>15</v>
      </c>
      <c r="B146" s="3"/>
      <c r="C146" s="3" t="s">
        <v>16</v>
      </c>
      <c r="D146" s="3"/>
      <c r="E146" s="3" t="s">
        <v>17</v>
      </c>
      <c r="F146" s="3" t="s">
        <v>18</v>
      </c>
      <c r="G146" s="3" t="s">
        <v>20</v>
      </c>
      <c r="H146" s="3" t="s">
        <v>21</v>
      </c>
      <c r="J146" s="2"/>
    </row>
    <row r="147" spans="1:10" x14ac:dyDescent="0.25">
      <c r="A147">
        <v>0</v>
      </c>
      <c r="B147">
        <v>17707.2</v>
      </c>
      <c r="C147">
        <f>B147-A147</f>
        <v>17707.2</v>
      </c>
      <c r="D147">
        <f>IF(B8&lt;B147,B8-0,B147)</f>
        <v>-4876.4400000000005</v>
      </c>
      <c r="E147">
        <v>11.5</v>
      </c>
      <c r="F147">
        <f>(D147*E147)/100</f>
        <v>-560.79060000000004</v>
      </c>
    </row>
    <row r="148" spans="1:10" x14ac:dyDescent="0.25">
      <c r="A148">
        <v>17707.2</v>
      </c>
      <c r="B148">
        <v>33007.199999999997</v>
      </c>
      <c r="C148">
        <f t="shared" ref="C148:C149" si="21">B148-A148</f>
        <v>15299.999999999996</v>
      </c>
      <c r="D148">
        <f>IF(B8&gt;A148,IF(B8&lt;B148,B8-A148,C148),0)</f>
        <v>0</v>
      </c>
      <c r="E148">
        <v>14</v>
      </c>
      <c r="F148">
        <f t="shared" ref="F148:F150" si="22">(D148*E148)/100</f>
        <v>0</v>
      </c>
    </row>
    <row r="149" spans="1:10" x14ac:dyDescent="0.25">
      <c r="A149">
        <v>33007.199999999997</v>
      </c>
      <c r="B149">
        <v>53407.199999999997</v>
      </c>
      <c r="C149">
        <f t="shared" si="21"/>
        <v>20400</v>
      </c>
      <c r="D149">
        <f>IF(B8&gt;A149,IF(B8&lt;B149,B8-A149,C149),0)</f>
        <v>0</v>
      </c>
      <c r="E149">
        <v>18.5</v>
      </c>
      <c r="F149">
        <f t="shared" si="22"/>
        <v>0</v>
      </c>
    </row>
    <row r="150" spans="1:10" x14ac:dyDescent="0.25">
      <c r="A150">
        <v>53407.199999999997</v>
      </c>
      <c r="B150" t="s">
        <v>23</v>
      </c>
      <c r="D150">
        <f>IF(B8&gt;A150,B8-A150,0)</f>
        <v>0</v>
      </c>
      <c r="E150">
        <v>21.5</v>
      </c>
      <c r="F150">
        <f t="shared" si="22"/>
        <v>0</v>
      </c>
    </row>
    <row r="151" spans="1:10" x14ac:dyDescent="0.25">
      <c r="F151">
        <f>SUM(F147:F150)</f>
        <v>-560.79060000000004</v>
      </c>
      <c r="G151">
        <f>(5151*E147)/100</f>
        <v>592.36500000000001</v>
      </c>
      <c r="H151">
        <f>F151-G151</f>
        <v>-1153.1556</v>
      </c>
    </row>
    <row r="152" spans="1:10" ht="18.75" x14ac:dyDescent="0.3">
      <c r="G152" s="15" t="s">
        <v>25</v>
      </c>
      <c r="H152" s="11">
        <f>H25+H151</f>
        <v>-2431.6541999999999</v>
      </c>
    </row>
    <row r="153" spans="1:10" x14ac:dyDescent="0.25">
      <c r="E153" t="s">
        <v>45</v>
      </c>
      <c r="H153">
        <f>IF(H152&lt;0,0,H152)</f>
        <v>0</v>
      </c>
    </row>
    <row r="155" spans="1:10" x14ac:dyDescent="0.25">
      <c r="A155" s="1" t="s">
        <v>35</v>
      </c>
    </row>
    <row r="157" spans="1:10" x14ac:dyDescent="0.25">
      <c r="A157" s="3" t="s">
        <v>15</v>
      </c>
      <c r="B157" s="3"/>
      <c r="C157" s="3" t="s">
        <v>16</v>
      </c>
      <c r="D157" s="3"/>
      <c r="E157" s="3" t="s">
        <v>17</v>
      </c>
      <c r="F157" s="3" t="s">
        <v>18</v>
      </c>
      <c r="G157" s="3" t="s">
        <v>20</v>
      </c>
      <c r="H157" s="3" t="s">
        <v>21</v>
      </c>
      <c r="J157" s="2"/>
    </row>
    <row r="158" spans="1:10" x14ac:dyDescent="0.25">
      <c r="A158">
        <v>0</v>
      </c>
      <c r="B158">
        <v>10000.200000000001</v>
      </c>
      <c r="C158">
        <f>B158-A158</f>
        <v>10000.200000000001</v>
      </c>
      <c r="D158">
        <f>IF(B8&lt;B158,B8-0,C158)</f>
        <v>-4876.4400000000005</v>
      </c>
      <c r="E158">
        <v>11.25</v>
      </c>
      <c r="F158">
        <f>(D158*E158)/100</f>
        <v>-548.59950000000003</v>
      </c>
    </row>
    <row r="159" spans="1:10" x14ac:dyDescent="0.25">
      <c r="A159">
        <v>10000.200000000001</v>
      </c>
      <c r="B159">
        <v>14000.2</v>
      </c>
      <c r="C159">
        <f t="shared" ref="C159:C166" si="23">B159-A159</f>
        <v>4000</v>
      </c>
      <c r="D159">
        <f>IF(B8&gt;A159,IF(B8&lt;B159,B8-A159,C159),0)</f>
        <v>0</v>
      </c>
      <c r="E159">
        <v>11.75</v>
      </c>
      <c r="F159">
        <f t="shared" ref="F159:F167" si="24">(D159*E159)/100</f>
        <v>0</v>
      </c>
    </row>
    <row r="160" spans="1:10" x14ac:dyDescent="0.25">
      <c r="A160">
        <v>14000.2</v>
      </c>
      <c r="B160">
        <v>17707.2</v>
      </c>
      <c r="C160">
        <f t="shared" si="23"/>
        <v>3707</v>
      </c>
      <c r="D160">
        <f>IF(B8&gt;A160,IF(B8&lt;B160,B8-A160,C160),0)</f>
        <v>0</v>
      </c>
      <c r="E160">
        <v>12</v>
      </c>
      <c r="F160">
        <f t="shared" si="24"/>
        <v>0</v>
      </c>
    </row>
    <row r="161" spans="1:8" x14ac:dyDescent="0.25">
      <c r="A161">
        <v>17707.2</v>
      </c>
      <c r="B161">
        <v>33007.199999999997</v>
      </c>
      <c r="C161">
        <f t="shared" si="23"/>
        <v>15299.999999999996</v>
      </c>
      <c r="D161">
        <f>IF(B8&gt;A161,IF(B8&lt;B161,B8-A161,C161),0)</f>
        <v>0</v>
      </c>
      <c r="E161">
        <v>14.55</v>
      </c>
      <c r="F161">
        <f t="shared" si="24"/>
        <v>0</v>
      </c>
    </row>
    <row r="162" spans="1:8" x14ac:dyDescent="0.25">
      <c r="A162">
        <v>33007.199999999997</v>
      </c>
      <c r="B162">
        <v>53407.199999999997</v>
      </c>
      <c r="C162">
        <f t="shared" si="23"/>
        <v>20400</v>
      </c>
      <c r="D162">
        <f>IF(B8&gt;A162,IF(B8&lt;B162,B8-A162,C162),0)</f>
        <v>0</v>
      </c>
      <c r="E162">
        <v>18.5</v>
      </c>
      <c r="F162">
        <f t="shared" si="24"/>
        <v>0</v>
      </c>
    </row>
    <row r="163" spans="1:8" x14ac:dyDescent="0.25">
      <c r="A163">
        <v>53407.199999999997</v>
      </c>
      <c r="B163">
        <v>60707.199999999997</v>
      </c>
      <c r="C163">
        <f t="shared" si="23"/>
        <v>7300</v>
      </c>
      <c r="D163">
        <f>IF(B8&gt;A163,IF(B8&lt;B163,B8-A163,C163),0)</f>
        <v>0</v>
      </c>
      <c r="E163">
        <v>21.5</v>
      </c>
      <c r="F163">
        <f t="shared" si="24"/>
        <v>0</v>
      </c>
    </row>
    <row r="164" spans="1:8" x14ac:dyDescent="0.25">
      <c r="A164">
        <v>60707.199999999997</v>
      </c>
      <c r="B164">
        <v>80007.199999999997</v>
      </c>
      <c r="C164">
        <f t="shared" si="23"/>
        <v>19300</v>
      </c>
      <c r="D164">
        <f>IF(B8&gt;A164,IF(B8&lt;B164,B8-A164,C164),0)</f>
        <v>0</v>
      </c>
      <c r="E164">
        <v>22</v>
      </c>
      <c r="F164">
        <f t="shared" si="24"/>
        <v>0</v>
      </c>
    </row>
    <row r="165" spans="1:8" x14ac:dyDescent="0.25">
      <c r="A165">
        <v>80007.199999999997</v>
      </c>
      <c r="B165">
        <v>99407.2</v>
      </c>
      <c r="C165">
        <f t="shared" si="23"/>
        <v>19400</v>
      </c>
      <c r="D165">
        <f>IF(B8&gt;A165,IF(B8&lt;B165,B8-A165,C165),0)</f>
        <v>0</v>
      </c>
      <c r="E165">
        <v>22.5</v>
      </c>
      <c r="F165">
        <f t="shared" si="24"/>
        <v>0</v>
      </c>
    </row>
    <row r="166" spans="1:8" x14ac:dyDescent="0.25">
      <c r="A166">
        <v>99407.2</v>
      </c>
      <c r="B166">
        <v>120007.2</v>
      </c>
      <c r="C166">
        <f t="shared" si="23"/>
        <v>20600</v>
      </c>
      <c r="D166">
        <f>IF(B8&gt;A166,IF(B8&lt;B166,B8-A166,C166),0)</f>
        <v>0</v>
      </c>
      <c r="E166">
        <v>23.5</v>
      </c>
      <c r="F166">
        <f t="shared" si="24"/>
        <v>0</v>
      </c>
    </row>
    <row r="167" spans="1:8" x14ac:dyDescent="0.25">
      <c r="A167">
        <v>120007.2</v>
      </c>
      <c r="D167">
        <f>IF(B8&gt;A167,B8-A167,0)</f>
        <v>0</v>
      </c>
      <c r="E167">
        <v>24.5</v>
      </c>
      <c r="F167">
        <f t="shared" si="24"/>
        <v>0</v>
      </c>
    </row>
    <row r="168" spans="1:8" x14ac:dyDescent="0.25">
      <c r="F168">
        <f>SUM(F158:F167)</f>
        <v>-548.59950000000003</v>
      </c>
      <c r="G168">
        <f>(5151*E158)/100</f>
        <v>579.48749999999995</v>
      </c>
      <c r="H168">
        <f>F168-G168</f>
        <v>-1128.087</v>
      </c>
    </row>
    <row r="169" spans="1:8" ht="18.75" x14ac:dyDescent="0.3">
      <c r="G169" s="15" t="s">
        <v>25</v>
      </c>
      <c r="H169" s="11">
        <f>H25+H168</f>
        <v>-2406.5856000000003</v>
      </c>
    </row>
    <row r="170" spans="1:8" x14ac:dyDescent="0.25">
      <c r="E170" t="s">
        <v>45</v>
      </c>
      <c r="H170">
        <f>IF(H169&lt;0,0,H169)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Calculadora IRPF</vt:lpstr>
      <vt:lpstr>Calculadora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Usuario</cp:lastModifiedBy>
  <dcterms:created xsi:type="dcterms:W3CDTF">2013-11-02T18:25:39Z</dcterms:created>
  <dcterms:modified xsi:type="dcterms:W3CDTF">2013-11-04T11:04:20Z</dcterms:modified>
</cp:coreProperties>
</file>